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342\"/>
    </mc:Choice>
  </mc:AlternateContent>
  <xr:revisionPtr revIDLastSave="0" documentId="13_ncr:1_{99F848EF-10A0-46CC-BE9E-01636DA0DB54}" xr6:coauthVersionLast="47" xr6:coauthVersionMax="47" xr10:uidLastSave="{00000000-0000-0000-0000-000000000000}"/>
  <bookViews>
    <workbookView xWindow="405" yWindow="720" windowWidth="24015" windowHeight="14595" tabRatio="796" xr2:uid="{00000000-000D-0000-FFFF-FFFF00000000}"/>
  </bookViews>
  <sheets>
    <sheet name="Сводка затрат" sheetId="1" r:id="rId1"/>
    <sheet name="ССР" sheetId="2" r:id="rId2"/>
    <sheet name="ОСР 528-02-01" sheetId="3" r:id="rId3"/>
    <sheet name="ОСР 528-09-01" sheetId="4" r:id="rId4"/>
    <sheet name="ОСР 528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1" l="1"/>
  <c r="I37" i="1"/>
  <c r="I36" i="1"/>
  <c r="I35" i="1"/>
  <c r="I34" i="1"/>
  <c r="C30" i="1"/>
  <c r="F65" i="2"/>
  <c r="F66" i="2" s="1"/>
  <c r="F68" i="2" s="1"/>
  <c r="F69" i="2" s="1"/>
  <c r="F70" i="2" s="1"/>
  <c r="C36" i="1" s="1"/>
  <c r="E65" i="2"/>
  <c r="E66" i="2" s="1"/>
  <c r="E68" i="2" s="1"/>
  <c r="E69" i="2" s="1"/>
  <c r="E70" i="2" s="1"/>
  <c r="G64" i="2"/>
  <c r="G65" i="2" s="1"/>
  <c r="G66" i="2" s="1"/>
  <c r="G68" i="2" s="1"/>
  <c r="G69" i="2" s="1"/>
  <c r="G70" i="2" s="1"/>
  <c r="F64" i="2"/>
  <c r="E64" i="2"/>
  <c r="D64" i="2"/>
  <c r="D65" i="2" s="1"/>
  <c r="G57" i="2"/>
  <c r="F57" i="2"/>
  <c r="E57" i="2"/>
  <c r="D57" i="2"/>
  <c r="H56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H32" i="2" s="1"/>
  <c r="F32" i="2"/>
  <c r="E32" i="2"/>
  <c r="D32" i="2"/>
  <c r="H31" i="2"/>
  <c r="G29" i="2"/>
  <c r="F29" i="2"/>
  <c r="E29" i="2"/>
  <c r="D29" i="2"/>
  <c r="H28" i="2"/>
  <c r="G23" i="2"/>
  <c r="F23" i="2"/>
  <c r="E23" i="2"/>
  <c r="D23" i="2"/>
  <c r="H22" i="2"/>
  <c r="H41" i="2" l="1"/>
  <c r="H57" i="2"/>
  <c r="C37" i="1"/>
  <c r="H29" i="2"/>
  <c r="H23" i="2"/>
  <c r="C31" i="1"/>
  <c r="C32" i="1"/>
  <c r="E32" i="1" s="1"/>
  <c r="D66" i="2"/>
  <c r="H65" i="2"/>
  <c r="H64" i="2"/>
  <c r="H66" i="2" l="1"/>
  <c r="D68" i="2"/>
  <c r="D69" i="2" l="1"/>
  <c r="H68" i="2"/>
  <c r="D70" i="2" l="1"/>
  <c r="H69" i="2"/>
  <c r="H70" i="2" l="1"/>
  <c r="C35" i="1"/>
  <c r="C38" i="1" s="1"/>
  <c r="C39" i="1" l="1"/>
  <c r="C40" i="1"/>
  <c r="C42" i="1" l="1"/>
  <c r="E42" i="1" s="1"/>
  <c r="E40" i="1"/>
</calcChain>
</file>

<file path=xl/sharedStrings.xml><?xml version="1.0" encoding="utf-8"?>
<sst xmlns="http://schemas.openxmlformats.org/spreadsheetml/2006/main" count="225" uniqueCount="134">
  <si>
    <t>СВОДКА ЗАТРАТ</t>
  </si>
  <si>
    <t>P_0342</t>
  </si>
  <si>
    <t>(идентификатор инвестиционного проекта)</t>
  </si>
  <si>
    <t>Реконструкция КТП 10/0,4 кВ 1280362/400 кВА с заменой на КТП 10/0,4 кВ 630 кВА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</si>
  <si>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</si>
  <si>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</si>
  <si>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</si>
  <si>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</si>
  <si>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</si>
  <si>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</si>
  <si>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</si>
  <si>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</si>
  <si>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</si>
  <si>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</si>
  <si>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</si>
  <si>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</si>
  <si>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</si>
  <si>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</si>
  <si>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</si>
  <si>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</si>
  <si>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</si>
  <si>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</si>
  <si>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</si>
  <si>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</si>
  <si>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</si>
  <si>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ОСР-528-02-01</t>
  </si>
  <si>
    <t>"Реконструкция КТП КЯР 627/630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</si>
  <si>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</si>
  <si>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</si>
  <si>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</si>
  <si>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</si>
  <si>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</si>
  <si>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</si>
  <si>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</si>
  <si>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</si>
  <si>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</si>
  <si>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</si>
  <si>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</si>
  <si>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</si>
  <si>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</si>
  <si>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</si>
  <si>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</si>
  <si>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</si>
  <si>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</si>
  <si>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</si>
  <si>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ОСР-528-09-01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</si>
  <si>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</si>
  <si>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</si>
  <si>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</si>
  <si>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</si>
  <si>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</si>
  <si>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</si>
  <si>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</si>
  <si>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</si>
  <si>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</si>
  <si>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</si>
  <si>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</si>
  <si>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</si>
  <si>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</si>
  <si>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</si>
  <si>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</si>
  <si>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</si>
  <si>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</si>
  <si>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</si>
  <si>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</si>
  <si>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</si>
  <si>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</si>
  <si>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</si>
  <si>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</si>
  <si>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</si>
  <si>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</si>
  <si>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</si>
  <si>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</si>
  <si>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</si>
  <si>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</si>
  <si>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528-02-01</t>
  </si>
  <si>
    <t>Наименование сметы</t>
  </si>
  <si>
    <t>Наименование локальных сметных расчетов (смет), затрат</t>
  </si>
  <si>
    <t>ЛС-528-1</t>
  </si>
  <si>
    <t>Замена КТП КЯР 627/630 кВА</t>
  </si>
  <si>
    <t>Итого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</si>
  <si>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</si>
  <si>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</si>
  <si>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</si>
  <si>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</si>
  <si>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</si>
  <si>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</si>
  <si>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</si>
  <si>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</si>
  <si>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</si>
  <si>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</si>
  <si>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</si>
  <si>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</si>
  <si>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</si>
  <si>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</si>
  <si>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</si>
  <si>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</si>
  <si>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шт</t>
  </si>
  <si>
    <t>10/0.4</t>
  </si>
  <si>
    <t>Объектов производственного назначения, тыс. руб.</t>
  </si>
  <si>
    <t>2025 год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</si>
  <si>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</si>
  <si>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</si>
  <si>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</si>
  <si>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</si>
  <si>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 xml:space="preserve">  НДС (20%)</t>
  </si>
  <si>
    <t>Письмо Минэкономразвития РФ № 35132-ПК/Д03и от 02.10.2024</t>
  </si>
  <si>
    <t>год реализации</t>
  </si>
  <si>
    <t>Индекс-дефляторы</t>
  </si>
  <si>
    <t>Расчет индекса по п.118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</si>
  <si>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</si>
  <si>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</si>
  <si>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</si>
  <si>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</si>
  <si>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№103 от 27.02.2024г СВЭМ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</si>
  <si>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</si>
  <si>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</si>
  <si>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</si>
  <si>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</si>
  <si>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</si>
  <si>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</si>
  <si>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</si>
  <si>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</si>
  <si>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528-02-01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</si>
  <si>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</si>
  <si>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</si>
  <si>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</si>
  <si>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</si>
  <si>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</si>
  <si>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"Реконструкция  КТП КЯР 627/630 кВА с заменой КТП" Красноярский район Самарская область</t>
  </si>
  <si>
    <t>ОСР 528-09-01</t>
  </si>
  <si>
    <t>ОСР 528-12-01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</si>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</sst>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  <numFmt numFmtId="173" formatCode="_-* #,##0.00000\ _₽_-;\-* #,##0.00000\ _₽_-;_-* &quot;-&quot;????????\ _₽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sz val="12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2" fillId="0" borderId="0"/>
    <xf numFmtId="0" fontId="12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0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0" fillId="0" borderId="0" xfId="4" applyFont="1" applyAlignment="1">
      <alignment vertical="center"/>
    </xf>
    <xf numFmtId="0" fontId="10" fillId="0" borderId="1" xfId="3" applyFont="1" applyBorder="1" applyAlignment="1">
      <alignment horizontal="left" vertical="center" wrapText="1"/>
    </xf>
    <xf numFmtId="4" fontId="10" fillId="0" borderId="1" xfId="3" applyNumberFormat="1" applyFont="1" applyBorder="1" applyAlignment="1">
      <alignment horizontal="center" vertical="center" wrapText="1"/>
    </xf>
    <xf numFmtId="49" fontId="10" fillId="0" borderId="1" xfId="3" applyNumberFormat="1" applyFont="1" applyBorder="1" applyAlignment="1">
      <alignment horizontal="center" vertical="center" wrapText="1"/>
    </xf>
    <xf numFmtId="164" fontId="10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0" fillId="2" borderId="0" xfId="4" applyFont="1" applyFill="1" applyAlignment="1">
      <alignment vertical="center"/>
    </xf>
    <xf numFmtId="0" fontId="10" fillId="2" borderId="0" xfId="4" applyFont="1" applyFill="1" applyAlignment="1">
      <alignment horizontal="center" vertical="center" wrapText="1"/>
    </xf>
    <xf numFmtId="0" fontId="10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0" fillId="2" borderId="0" xfId="4" applyNumberFormat="1" applyFont="1" applyFill="1" applyAlignment="1">
      <alignment horizontal="center" vertical="center"/>
    </xf>
    <xf numFmtId="43" fontId="10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43" fontId="10" fillId="2" borderId="0" xfId="1" applyFont="1" applyFill="1" applyAlignment="1">
      <alignment horizontal="center" vertical="center"/>
    </xf>
    <xf numFmtId="169" fontId="10" fillId="0" borderId="1" xfId="1" applyNumberFormat="1" applyFont="1" applyFill="1" applyBorder="1" applyAlignment="1">
      <alignment vertical="center" wrapText="1"/>
    </xf>
    <xf numFmtId="170" fontId="13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0" fillId="2" borderId="0" xfId="3" applyFont="1" applyFill="1" applyAlignment="1">
      <alignment horizontal="right" vertical="center"/>
    </xf>
    <xf numFmtId="0" fontId="13" fillId="0" borderId="0" xfId="4" applyFont="1" applyAlignment="1">
      <alignment vertical="center"/>
    </xf>
    <xf numFmtId="165" fontId="13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3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0" fillId="2" borderId="0" xfId="1" applyNumberFormat="1" applyFont="1" applyFill="1" applyAlignment="1">
      <alignment horizontal="center" vertical="center"/>
    </xf>
    <xf numFmtId="43" fontId="10" fillId="0" borderId="1" xfId="1" applyFont="1" applyFill="1" applyBorder="1" applyAlignment="1">
      <alignment horizontal="center" vertical="center" wrapText="1"/>
    </xf>
    <xf numFmtId="169" fontId="10" fillId="0" borderId="1" xfId="1" applyNumberFormat="1" applyFont="1" applyFill="1" applyBorder="1" applyAlignment="1">
      <alignment horizontal="center" vertical="center" wrapText="1"/>
    </xf>
    <xf numFmtId="43" fontId="11" fillId="0" borderId="1" xfId="1" applyFont="1" applyFill="1" applyBorder="1" applyAlignment="1">
      <alignment horizontal="center" vertical="center" wrapText="1"/>
    </xf>
    <xf numFmtId="172" fontId="4" fillId="0" borderId="0" xfId="4" applyNumberFormat="1" applyFont="1" applyAlignment="1">
      <alignment vertical="center"/>
    </xf>
    <xf numFmtId="0" fontId="10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1" fillId="0" borderId="4" xfId="3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 vertical="center" wrapText="1"/>
    </xf>
    <xf numFmtId="0" fontId="11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3" zoomScale="90" zoomScaleNormal="90" workbookViewId="0">
      <selection activeCell="D29" sqref="D29"/>
    </sheetView>
  </sheetViews>
  <sheetFormatPr defaultColWidth="8.85546875" defaultRowHeight="15" x14ac:dyDescent="0.25"/>
  <cols>
    <col min="1" max="1" width="10.85546875" customWidth="1"/>
    <col min="2" max="2" width="101.42578125" customWidth="1"/>
    <col min="3" max="3" width="35" customWidth="1"/>
    <col min="4" max="4" width="20.42578125" customWidth="1"/>
    <col min="9" max="9" width="14.28515625" customWidth="1"/>
  </cols>
  <sheetData>
    <row r="1" spans="1:3" ht="15.75" customHeight="1" x14ac:dyDescent="0.25">
      <c r="A1" s="4"/>
      <c r="B1" s="4"/>
      <c r="C1" s="4"/>
    </row>
    <row r="2" spans="1:3" ht="15.75" customHeight="1" x14ac:dyDescent="0.25">
      <c r="A2" s="1"/>
      <c r="B2" s="1"/>
      <c r="C2" s="1"/>
    </row>
    <row r="3" spans="1:3" ht="15.75" customHeight="1" x14ac:dyDescent="0.25">
      <c r="A3" s="2"/>
      <c r="B3" s="2"/>
      <c r="C3" s="2"/>
    </row>
    <row r="4" spans="1:3" ht="15.75" customHeight="1" x14ac:dyDescent="0.25">
      <c r="A4" s="1"/>
      <c r="B4" s="1"/>
      <c r="C4" s="1"/>
    </row>
    <row r="5" spans="1:3" ht="15.75" customHeight="1" x14ac:dyDescent="0.25">
      <c r="A5" s="1"/>
      <c r="B5" s="1"/>
      <c r="C5" s="1"/>
    </row>
    <row r="6" spans="1:3" ht="15.75" customHeight="1" x14ac:dyDescent="0.25">
      <c r="A6" s="1"/>
      <c r="B6" s="1"/>
      <c r="C6" s="33"/>
    </row>
    <row r="7" spans="1:3" ht="15.75" customHeight="1" x14ac:dyDescent="0.25">
      <c r="A7" s="1"/>
      <c r="B7" s="1"/>
      <c r="C7" s="1"/>
    </row>
    <row r="8" spans="1:3" ht="15.75" customHeight="1" x14ac:dyDescent="0.25">
      <c r="A8" s="2"/>
      <c r="B8" s="2"/>
      <c r="C8" s="2"/>
    </row>
    <row r="9" spans="1:3" ht="15.75" customHeight="1" x14ac:dyDescent="0.25">
      <c r="A9" s="1"/>
      <c r="B9" s="1"/>
      <c r="C9" s="1"/>
    </row>
    <row r="10" spans="1:3" ht="15.75" customHeight="1" x14ac:dyDescent="0.25">
      <c r="A10" s="1"/>
      <c r="B10" s="1"/>
      <c r="C10" s="1"/>
    </row>
    <row r="11" spans="1:3" ht="15.75" customHeight="1" x14ac:dyDescent="0.25">
      <c r="A11" s="1"/>
      <c r="B11" s="1"/>
      <c r="C11" s="1"/>
    </row>
    <row r="12" spans="1:3" ht="15.75" customHeight="1" x14ac:dyDescent="0.25">
      <c r="A12" s="86" t="s">
        <v>0</v>
      </c>
      <c r="B12" s="86"/>
      <c r="C12" s="86"/>
    </row>
    <row r="13" spans="1:3" ht="15.75" customHeight="1" x14ac:dyDescent="0.25">
      <c r="A13" s="1"/>
      <c r="B13" s="1"/>
      <c r="C13" s="1"/>
    </row>
    <row r="14" spans="1:3" ht="15.75" customHeight="1" x14ac:dyDescent="0.25">
      <c r="A14" s="1"/>
      <c r="B14" s="1"/>
      <c r="C14" s="1"/>
    </row>
    <row r="15" spans="1:3" ht="15.75" customHeight="1" x14ac:dyDescent="0.25">
      <c r="A15" s="1"/>
      <c r="B15" s="1"/>
      <c r="C15" s="1"/>
    </row>
    <row r="16" spans="1:3" ht="20.25" customHeight="1" x14ac:dyDescent="0.25">
      <c r="A16" s="89" t="s">
        <v>1</v>
      </c>
      <c r="B16" s="89"/>
      <c r="C16" s="89"/>
    </row>
    <row r="17" spans="1:9" ht="15.75" customHeight="1" x14ac:dyDescent="0.25">
      <c r="A17" s="88" t="s">
        <v>2</v>
      </c>
      <c r="B17" s="88"/>
      <c r="C17" s="88"/>
    </row>
    <row r="18" spans="1:9" ht="15.75" customHeight="1" x14ac:dyDescent="0.25">
      <c r="A18" s="1"/>
      <c r="B18" s="1"/>
      <c r="C18" s="1"/>
    </row>
    <row r="19" spans="1:9" ht="72" customHeight="1" x14ac:dyDescent="0.25">
      <c r="A19" s="87" t="s">
        <v>3</v>
      </c>
      <c r="B19" s="87"/>
      <c r="C19" s="87"/>
    </row>
    <row r="20" spans="1:9" ht="15.75" customHeight="1" x14ac:dyDescent="0.25">
      <c r="A20" s="88" t="s">
        <v>4</v>
      </c>
      <c r="B20" s="88"/>
      <c r="C20" s="88"/>
    </row>
    <row r="21" spans="1:9" ht="15.75" customHeight="1" x14ac:dyDescent="0.25">
      <c r="A21" s="1"/>
      <c r="B21" s="1"/>
      <c r="C21" s="1"/>
    </row>
    <row r="22" spans="1:9" ht="15.75" customHeight="1" x14ac:dyDescent="0.25">
      <c r="A22" s="1"/>
      <c r="B22" s="1"/>
      <c r="C22" s="1"/>
    </row>
    <row r="23" spans="1:9" ht="47.25" customHeight="1" x14ac:dyDescent="0.25">
      <c r="A23" s="36" t="s">
        <v>5</v>
      </c>
      <c r="B23" s="36" t="s">
        <v>6</v>
      </c>
      <c r="C23" s="36" t="s">
        <v>99</v>
      </c>
      <c r="D23" s="37"/>
      <c r="E23" s="37"/>
      <c r="F23" s="37"/>
      <c r="G23" s="38"/>
      <c r="H23" s="38"/>
      <c r="I23" s="38"/>
    </row>
    <row r="24" spans="1:9" ht="15.75" customHeight="1" x14ac:dyDescent="0.25">
      <c r="A24" s="36">
        <v>1</v>
      </c>
      <c r="B24" s="36">
        <v>2</v>
      </c>
      <c r="C24" s="36">
        <v>3</v>
      </c>
      <c r="D24" s="37"/>
      <c r="E24" s="37"/>
      <c r="F24" s="37"/>
      <c r="G24" s="38"/>
      <c r="H24" s="38"/>
      <c r="I24" s="38"/>
    </row>
    <row r="25" spans="1:9" ht="15.75" customHeight="1" x14ac:dyDescent="0.25">
      <c r="A25" s="83" t="s">
        <v>100</v>
      </c>
      <c r="B25" s="84"/>
      <c r="C25" s="85"/>
      <c r="D25" s="37"/>
      <c r="E25" s="37"/>
      <c r="F25" s="37"/>
      <c r="G25" s="38"/>
      <c r="H25" s="38"/>
      <c r="I25" s="38"/>
    </row>
    <row r="26" spans="1:9" ht="15.75" customHeight="1" x14ac:dyDescent="0.25">
      <c r="A26" s="36">
        <v>1</v>
      </c>
      <c r="B26" s="39" t="s">
        <v>101</v>
      </c>
      <c r="C26" s="40"/>
      <c r="D26" s="37"/>
      <c r="E26" s="37"/>
      <c r="F26" s="37"/>
      <c r="G26" s="38"/>
      <c r="H26" s="38" t="s">
        <v>106</v>
      </c>
      <c r="I26" s="38"/>
    </row>
    <row r="27" spans="1:9" ht="15.75" customHeight="1" x14ac:dyDescent="0.25">
      <c r="A27" s="41" t="s">
        <v>7</v>
      </c>
      <c r="B27" s="39" t="s">
        <v>102</v>
      </c>
      <c r="C27" s="42">
        <v>0</v>
      </c>
      <c r="D27" s="37"/>
      <c r="E27" s="43"/>
      <c r="F27" s="43"/>
      <c r="G27" s="44" t="s">
        <v>107</v>
      </c>
      <c r="H27" s="45" t="s">
        <v>108</v>
      </c>
      <c r="I27" s="45" t="s">
        <v>109</v>
      </c>
    </row>
    <row r="28" spans="1:9" ht="15.75" customHeight="1" x14ac:dyDescent="0.25">
      <c r="A28" s="41" t="s">
        <v>8</v>
      </c>
      <c r="B28" s="39" t="s">
        <v>103</v>
      </c>
      <c r="C28" s="42">
        <v>0</v>
      </c>
      <c r="D28" s="37"/>
      <c r="E28" s="43"/>
      <c r="F28" s="43"/>
      <c r="G28" s="46">
        <v>2019</v>
      </c>
      <c r="H28" s="47">
        <v>106.826398641827</v>
      </c>
      <c r="I28" s="48"/>
    </row>
    <row r="29" spans="1:9" ht="15.75" customHeight="1" x14ac:dyDescent="0.25">
      <c r="A29" s="41" t="s">
        <v>9</v>
      </c>
      <c r="B29" s="39" t="s">
        <v>104</v>
      </c>
      <c r="C29" s="49">
        <v>0</v>
      </c>
      <c r="D29" s="37"/>
      <c r="E29" s="43"/>
      <c r="F29" s="43"/>
      <c r="G29" s="46">
        <v>2020</v>
      </c>
      <c r="H29" s="47">
        <v>105.56188522495653</v>
      </c>
      <c r="I29" s="48"/>
    </row>
    <row r="30" spans="1:9" ht="15.75" customHeight="1" x14ac:dyDescent="0.25">
      <c r="A30" s="36">
        <v>2</v>
      </c>
      <c r="B30" s="39" t="s">
        <v>10</v>
      </c>
      <c r="C30" s="49">
        <f>C27+C28+C29</f>
        <v>0</v>
      </c>
      <c r="D30" s="69"/>
      <c r="E30" s="50"/>
      <c r="F30" s="51"/>
      <c r="G30" s="46">
        <v>2021</v>
      </c>
      <c r="H30" s="47">
        <v>104.9354</v>
      </c>
      <c r="I30" s="48"/>
    </row>
    <row r="31" spans="1:9" ht="15.75" customHeight="1" x14ac:dyDescent="0.25">
      <c r="A31" s="41" t="s">
        <v>11</v>
      </c>
      <c r="B31" s="39" t="s">
        <v>105</v>
      </c>
      <c r="C31" s="49">
        <f>C30-ROUND(C30/1.2,5)</f>
        <v>0</v>
      </c>
      <c r="D31" s="37"/>
      <c r="E31" s="50"/>
      <c r="F31" s="43"/>
      <c r="G31" s="46">
        <v>2022</v>
      </c>
      <c r="H31" s="47">
        <v>114.63142733059361</v>
      </c>
      <c r="I31" s="52"/>
    </row>
    <row r="32" spans="1:9" ht="15.75" x14ac:dyDescent="0.25">
      <c r="A32" s="36">
        <v>3</v>
      </c>
      <c r="B32" s="39" t="s">
        <v>110</v>
      </c>
      <c r="C32" s="53">
        <f>C30*I34</f>
        <v>0</v>
      </c>
      <c r="D32" s="37"/>
      <c r="E32" s="54">
        <f>D32-C32</f>
        <v>0</v>
      </c>
      <c r="F32" s="55"/>
      <c r="G32" s="56">
        <v>2023</v>
      </c>
      <c r="H32" s="47">
        <v>109.09646626082731</v>
      </c>
      <c r="I32" s="52"/>
    </row>
    <row r="33" spans="1:9" ht="15.75" x14ac:dyDescent="0.25">
      <c r="A33" s="83" t="s">
        <v>111</v>
      </c>
      <c r="B33" s="84"/>
      <c r="C33" s="85"/>
      <c r="D33" s="37"/>
      <c r="E33" s="58"/>
      <c r="F33" s="59"/>
      <c r="G33" s="46">
        <v>2024</v>
      </c>
      <c r="H33" s="47">
        <v>109.11350326220534</v>
      </c>
      <c r="I33" s="52"/>
    </row>
    <row r="34" spans="1:9" ht="15.75" x14ac:dyDescent="0.25">
      <c r="A34" s="36">
        <v>1</v>
      </c>
      <c r="B34" s="39" t="s">
        <v>101</v>
      </c>
      <c r="C34" s="40"/>
      <c r="D34" s="37"/>
      <c r="E34" s="60"/>
      <c r="F34" s="61"/>
      <c r="G34" s="46">
        <v>2025</v>
      </c>
      <c r="H34" s="47">
        <v>107.81631706396419</v>
      </c>
      <c r="I34" s="62">
        <f>(H34+100)/200</f>
        <v>1.039081585319821</v>
      </c>
    </row>
    <row r="35" spans="1:9" ht="15.75" x14ac:dyDescent="0.25">
      <c r="A35" s="41" t="s">
        <v>7</v>
      </c>
      <c r="B35" s="39" t="s">
        <v>102</v>
      </c>
      <c r="C35" s="63">
        <f>ССР!D70+ССР!E70</f>
        <v>839.2200175826946</v>
      </c>
      <c r="D35" s="37"/>
      <c r="E35" s="60"/>
      <c r="F35" s="43"/>
      <c r="G35" s="46">
        <v>2026</v>
      </c>
      <c r="H35" s="47">
        <v>105.26289686896166</v>
      </c>
      <c r="I35" s="62">
        <f>(H35+100)/200*H34/100</f>
        <v>1.1065344785145874</v>
      </c>
    </row>
    <row r="36" spans="1:9" ht="15.75" x14ac:dyDescent="0.25">
      <c r="A36" s="41" t="s">
        <v>8</v>
      </c>
      <c r="B36" s="39" t="s">
        <v>103</v>
      </c>
      <c r="C36" s="63">
        <f>ССР!F70</f>
        <v>6055.2852445798908</v>
      </c>
      <c r="D36" s="37"/>
      <c r="E36" s="60"/>
      <c r="F36" s="43"/>
      <c r="G36" s="46">
        <v>2027</v>
      </c>
      <c r="H36" s="47">
        <v>104.42089798933949</v>
      </c>
      <c r="I36" s="62">
        <f>(H36+100)/200*H35/100*H34/100</f>
        <v>1.1599922999352297</v>
      </c>
    </row>
    <row r="37" spans="1:9" ht="15.75" x14ac:dyDescent="0.25">
      <c r="A37" s="41" t="s">
        <v>9</v>
      </c>
      <c r="B37" s="39" t="s">
        <v>104</v>
      </c>
      <c r="C37" s="63">
        <f>1.2*(ССР!G66)-C30</f>
        <v>775.05158838542127</v>
      </c>
      <c r="D37" s="37"/>
      <c r="E37" s="60"/>
      <c r="F37" s="43"/>
      <c r="G37" s="46">
        <v>2028</v>
      </c>
      <c r="H37" s="47">
        <v>104.42089798933949</v>
      </c>
      <c r="I37" s="62">
        <f>(H37+100)/200*H36/100*H35/100*H34/100</f>
        <v>1.2112743761995592</v>
      </c>
    </row>
    <row r="38" spans="1:9" ht="15.75" x14ac:dyDescent="0.25">
      <c r="A38" s="36">
        <v>2</v>
      </c>
      <c r="B38" s="39" t="s">
        <v>10</v>
      </c>
      <c r="C38" s="63">
        <f>C35+C36+C37</f>
        <v>7669.5568505480069</v>
      </c>
      <c r="D38" s="43"/>
      <c r="E38" s="54"/>
      <c r="F38" s="55"/>
      <c r="G38" s="46">
        <v>2029</v>
      </c>
      <c r="H38" s="47">
        <v>104.42089798933949</v>
      </c>
      <c r="I38" s="62">
        <f>(H38+100)/200*H37/100*H36/100*H35/100*H34/100</f>
        <v>1.26482358074235</v>
      </c>
    </row>
    <row r="39" spans="1:9" ht="15.75" x14ac:dyDescent="0.25">
      <c r="A39" s="41" t="s">
        <v>11</v>
      </c>
      <c r="B39" s="39" t="s">
        <v>105</v>
      </c>
      <c r="C39" s="49">
        <f>C38-ROUND(C38/1.2,5)</f>
        <v>1278.2594705480069</v>
      </c>
      <c r="D39" s="37"/>
      <c r="E39" s="60"/>
      <c r="F39" s="43"/>
      <c r="G39" s="37"/>
      <c r="H39" s="37"/>
      <c r="I39" s="37"/>
    </row>
    <row r="40" spans="1:9" ht="15.75" x14ac:dyDescent="0.25">
      <c r="A40" s="36">
        <v>3</v>
      </c>
      <c r="B40" s="39" t="s">
        <v>110</v>
      </c>
      <c r="C40" s="64">
        <f>C38*I35</f>
        <v>8486.6290900591212</v>
      </c>
      <c r="D40" s="37"/>
      <c r="E40" s="54">
        <f>D40-C40</f>
        <v>-8486.6290900591212</v>
      </c>
      <c r="F40" s="55"/>
      <c r="G40" s="37"/>
      <c r="H40" s="37"/>
      <c r="I40" s="37"/>
    </row>
    <row r="41" spans="1:9" ht="15.75" x14ac:dyDescent="0.25">
      <c r="A41" s="36"/>
      <c r="B41" s="39"/>
      <c r="C41" s="63"/>
      <c r="D41" s="37"/>
      <c r="E41" s="57"/>
      <c r="F41" s="43"/>
      <c r="G41" s="37"/>
      <c r="H41" s="37"/>
      <c r="I41" s="37"/>
    </row>
    <row r="42" spans="1:9" ht="15.75" x14ac:dyDescent="0.25">
      <c r="A42" s="36"/>
      <c r="B42" s="39" t="s">
        <v>112</v>
      </c>
      <c r="C42" s="65">
        <f>C40+C32</f>
        <v>8486.6290900591212</v>
      </c>
      <c r="D42" s="43"/>
      <c r="E42" s="54">
        <f>D42-C42</f>
        <v>-8486.6290900591212</v>
      </c>
      <c r="F42" s="55"/>
      <c r="G42" s="37"/>
      <c r="H42" s="37"/>
      <c r="I42" s="66"/>
    </row>
    <row r="43" spans="1:9" ht="15.75" x14ac:dyDescent="0.25">
      <c r="A43" s="38"/>
      <c r="B43" s="38"/>
      <c r="C43" s="38"/>
      <c r="D43" s="66"/>
      <c r="E43" s="37"/>
      <c r="F43" s="61"/>
      <c r="G43" s="37"/>
      <c r="H43" s="37"/>
      <c r="I43" s="37"/>
    </row>
    <row r="44" spans="1:9" ht="15.75" x14ac:dyDescent="0.25">
      <c r="A44" s="67" t="s">
        <v>113</v>
      </c>
      <c r="B44" s="38"/>
      <c r="C44" s="38"/>
      <c r="D44" s="37"/>
      <c r="E44" s="68"/>
      <c r="F44" s="37"/>
      <c r="G44" s="37"/>
      <c r="H44" s="37"/>
      <c r="I44" s="37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6" zoomScale="90" zoomScaleNormal="90" workbookViewId="0"/>
  </sheetViews>
  <sheetFormatPr defaultColWidth="8.85546875" defaultRowHeight="15.75" x14ac:dyDescent="0.25"/>
  <cols>
    <col min="1" max="1" width="10.85546875" style="5" customWidth="1"/>
    <col min="2" max="2" width="66.28515625" style="5" customWidth="1"/>
    <col min="3" max="3" width="66.7109375" style="5" customWidth="1"/>
    <col min="4" max="4" width="21.855468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855468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2" t="s">
        <v>12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87" t="s">
        <v>3</v>
      </c>
      <c r="B13" s="87"/>
      <c r="C13" s="87"/>
      <c r="D13" s="87"/>
      <c r="E13" s="87"/>
      <c r="F13" s="87"/>
      <c r="G13" s="87"/>
      <c r="H13" s="87"/>
    </row>
    <row r="14" spans="1:8" x14ac:dyDescent="0.25">
      <c r="A14" s="14"/>
      <c r="B14" s="14"/>
      <c r="C14" s="2" t="s">
        <v>4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13</v>
      </c>
      <c r="B16" s="1"/>
      <c r="C16" s="1"/>
      <c r="D16" s="1"/>
      <c r="E16" s="1"/>
      <c r="F16" s="1"/>
      <c r="G16" s="1"/>
      <c r="H16" s="30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0" t="s">
        <v>5</v>
      </c>
      <c r="B18" s="90" t="s">
        <v>14</v>
      </c>
      <c r="C18" s="90" t="s">
        <v>15</v>
      </c>
      <c r="D18" s="91" t="s">
        <v>16</v>
      </c>
      <c r="E18" s="92"/>
      <c r="F18" s="92"/>
      <c r="G18" s="92"/>
      <c r="H18" s="93"/>
    </row>
    <row r="19" spans="1:8" ht="94.5" customHeight="1" x14ac:dyDescent="0.25">
      <c r="A19" s="90"/>
      <c r="B19" s="90"/>
      <c r="C19" s="90"/>
      <c r="D19" s="6" t="s">
        <v>17</v>
      </c>
      <c r="E19" s="6" t="s">
        <v>18</v>
      </c>
      <c r="F19" s="6" t="s">
        <v>19</v>
      </c>
      <c r="G19" s="6" t="s">
        <v>20</v>
      </c>
      <c r="H19" s="6" t="s">
        <v>21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25">
      <c r="A21" s="13"/>
      <c r="B21" s="9"/>
      <c r="C21" s="11" t="s">
        <v>22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1"/>
      <c r="D22" s="35"/>
      <c r="E22" s="35"/>
      <c r="F22" s="35"/>
      <c r="G22" s="20"/>
      <c r="H22" s="20">
        <f>SUM(D22:G22)</f>
        <v>0</v>
      </c>
    </row>
    <row r="23" spans="1:8" x14ac:dyDescent="0.25">
      <c r="A23" s="6"/>
      <c r="B23" s="9"/>
      <c r="C23" s="11" t="s">
        <v>23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25">
      <c r="A24" s="6"/>
      <c r="B24" s="9"/>
      <c r="C24" s="10" t="s">
        <v>24</v>
      </c>
      <c r="D24" s="20"/>
      <c r="E24" s="20"/>
      <c r="F24" s="20"/>
      <c r="G24" s="20"/>
      <c r="H24" s="20"/>
    </row>
    <row r="25" spans="1:8" s="14" customFormat="1" ht="31.5" x14ac:dyDescent="0.25">
      <c r="A25" s="6">
        <v>1</v>
      </c>
      <c r="B25" s="6" t="s">
        <v>25</v>
      </c>
      <c r="C25" s="31" t="s">
        <v>26</v>
      </c>
      <c r="D25" s="20">
        <v>625.18763964148002</v>
      </c>
      <c r="E25" s="20">
        <v>23.557605354311001</v>
      </c>
      <c r="F25" s="20">
        <v>4899.0980943203003</v>
      </c>
      <c r="G25" s="20">
        <v>0</v>
      </c>
      <c r="H25" s="20">
        <v>5547.8433393161004</v>
      </c>
    </row>
    <row r="26" spans="1:8" x14ac:dyDescent="0.25">
      <c r="A26" s="6"/>
      <c r="B26" s="9"/>
      <c r="C26" s="9" t="s">
        <v>27</v>
      </c>
      <c r="D26" s="20">
        <v>625.18763964148002</v>
      </c>
      <c r="E26" s="20">
        <v>23.557605354311001</v>
      </c>
      <c r="F26" s="20">
        <v>4899.0980943203003</v>
      </c>
      <c r="G26" s="20">
        <v>0</v>
      </c>
      <c r="H26" s="20">
        <v>5547.8433393161004</v>
      </c>
    </row>
    <row r="27" spans="1:8" x14ac:dyDescent="0.25">
      <c r="A27" s="6"/>
      <c r="B27" s="9"/>
      <c r="C27" s="10" t="s">
        <v>28</v>
      </c>
      <c r="D27" s="20"/>
      <c r="E27" s="20"/>
      <c r="F27" s="20"/>
      <c r="G27" s="20"/>
      <c r="H27" s="20"/>
    </row>
    <row r="28" spans="1:8" s="14" customFormat="1" x14ac:dyDescent="0.25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x14ac:dyDescent="0.25">
      <c r="A29" s="6"/>
      <c r="B29" s="9"/>
      <c r="C29" s="9" t="s">
        <v>29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x14ac:dyDescent="0.25">
      <c r="A30" s="13"/>
      <c r="B30" s="9"/>
      <c r="C30" s="11" t="s">
        <v>30</v>
      </c>
      <c r="D30" s="20"/>
      <c r="E30" s="20"/>
      <c r="F30" s="20"/>
      <c r="G30" s="20"/>
      <c r="H30" s="20"/>
    </row>
    <row r="31" spans="1:8" x14ac:dyDescent="0.25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x14ac:dyDescent="0.25">
      <c r="A32" s="6"/>
      <c r="B32" s="9"/>
      <c r="C32" s="11" t="s">
        <v>31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x14ac:dyDescent="0.25">
      <c r="A33" s="6"/>
      <c r="B33" s="9"/>
      <c r="C33" s="10" t="s">
        <v>32</v>
      </c>
      <c r="D33" s="20"/>
      <c r="E33" s="20"/>
      <c r="F33" s="20"/>
      <c r="G33" s="20"/>
      <c r="H33" s="20"/>
    </row>
    <row r="34" spans="1:8" s="14" customFormat="1" x14ac:dyDescent="0.25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x14ac:dyDescent="0.25">
      <c r="A35" s="6"/>
      <c r="B35" s="9"/>
      <c r="C35" s="9" t="s">
        <v>33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1.5" customHeight="1" x14ac:dyDescent="0.25">
      <c r="A36" s="6"/>
      <c r="B36" s="9"/>
      <c r="C36" s="10" t="s">
        <v>34</v>
      </c>
      <c r="D36" s="20"/>
      <c r="E36" s="20"/>
      <c r="F36" s="20"/>
      <c r="G36" s="20"/>
      <c r="H36" s="20"/>
    </row>
    <row r="37" spans="1:8" s="14" customFormat="1" x14ac:dyDescent="0.25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x14ac:dyDescent="0.25">
      <c r="A38" s="6"/>
      <c r="B38" s="9"/>
      <c r="C38" s="9" t="s">
        <v>35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x14ac:dyDescent="0.25">
      <c r="A39" s="6"/>
      <c r="B39" s="9"/>
      <c r="C39" s="10" t="s">
        <v>36</v>
      </c>
      <c r="D39" s="20"/>
      <c r="E39" s="20"/>
      <c r="F39" s="20"/>
      <c r="G39" s="20"/>
      <c r="H39" s="20"/>
    </row>
    <row r="40" spans="1:8" s="14" customFormat="1" x14ac:dyDescent="0.25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x14ac:dyDescent="0.25">
      <c r="A41" s="6"/>
      <c r="B41" s="9"/>
      <c r="C41" s="9" t="s">
        <v>37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x14ac:dyDescent="0.25">
      <c r="A42" s="6"/>
      <c r="B42" s="9"/>
      <c r="C42" s="9" t="s">
        <v>38</v>
      </c>
      <c r="D42" s="20">
        <v>625.18763964148002</v>
      </c>
      <c r="E42" s="20">
        <v>23.557605354311001</v>
      </c>
      <c r="F42" s="20">
        <v>4899.0980943203003</v>
      </c>
      <c r="G42" s="20">
        <v>0</v>
      </c>
      <c r="H42" s="20">
        <v>5547.8433393161004</v>
      </c>
    </row>
    <row r="43" spans="1:8" x14ac:dyDescent="0.25">
      <c r="A43" s="6"/>
      <c r="B43" s="9"/>
      <c r="C43" s="10" t="s">
        <v>39</v>
      </c>
      <c r="D43" s="20"/>
      <c r="E43" s="20"/>
      <c r="F43" s="20"/>
      <c r="G43" s="20"/>
      <c r="H43" s="20"/>
    </row>
    <row r="44" spans="1:8" ht="31.5" x14ac:dyDescent="0.25">
      <c r="A44" s="6">
        <v>2</v>
      </c>
      <c r="B44" s="6" t="s">
        <v>40</v>
      </c>
      <c r="C44" s="31" t="s">
        <v>41</v>
      </c>
      <c r="D44" s="20">
        <v>12.504407473849</v>
      </c>
      <c r="E44" s="20">
        <v>0.46918806402750002</v>
      </c>
      <c r="F44" s="20">
        <v>0</v>
      </c>
      <c r="G44" s="20">
        <v>0</v>
      </c>
      <c r="H44" s="20">
        <v>12.973595537875999</v>
      </c>
    </row>
    <row r="45" spans="1:8" x14ac:dyDescent="0.25">
      <c r="A45" s="6"/>
      <c r="B45" s="9"/>
      <c r="C45" s="9" t="s">
        <v>42</v>
      </c>
      <c r="D45" s="20">
        <v>12.504407473849</v>
      </c>
      <c r="E45" s="20">
        <v>0.46918806402750002</v>
      </c>
      <c r="F45" s="20">
        <v>0</v>
      </c>
      <c r="G45" s="20">
        <v>0</v>
      </c>
      <c r="H45" s="20">
        <v>12.973595537875999</v>
      </c>
    </row>
    <row r="46" spans="1:8" x14ac:dyDescent="0.25">
      <c r="A46" s="6"/>
      <c r="B46" s="9"/>
      <c r="C46" s="9" t="s">
        <v>43</v>
      </c>
      <c r="D46" s="20">
        <v>637.69204711532996</v>
      </c>
      <c r="E46" s="20">
        <v>24.026793418337999</v>
      </c>
      <c r="F46" s="20">
        <v>4899.0980943203003</v>
      </c>
      <c r="G46" s="20">
        <v>0</v>
      </c>
      <c r="H46" s="20">
        <v>5560.8169348539996</v>
      </c>
    </row>
    <row r="47" spans="1:8" x14ac:dyDescent="0.25">
      <c r="A47" s="6"/>
      <c r="B47" s="9"/>
      <c r="C47" s="9" t="s">
        <v>44</v>
      </c>
      <c r="D47" s="20"/>
      <c r="E47" s="20"/>
      <c r="F47" s="20"/>
      <c r="G47" s="20"/>
      <c r="H47" s="20"/>
    </row>
    <row r="48" spans="1:8" x14ac:dyDescent="0.25">
      <c r="A48" s="6">
        <v>3</v>
      </c>
      <c r="B48" s="6" t="s">
        <v>45</v>
      </c>
      <c r="C48" s="7" t="s">
        <v>46</v>
      </c>
      <c r="D48" s="20">
        <v>0</v>
      </c>
      <c r="E48" s="20">
        <v>0</v>
      </c>
      <c r="F48" s="20">
        <v>0</v>
      </c>
      <c r="G48" s="20">
        <v>106.80029699305</v>
      </c>
      <c r="H48" s="20">
        <v>106.80029699305</v>
      </c>
    </row>
    <row r="49" spans="1:8" ht="31.5" x14ac:dyDescent="0.25">
      <c r="A49" s="6">
        <v>4</v>
      </c>
      <c r="B49" s="6" t="s">
        <v>67</v>
      </c>
      <c r="C49" s="7" t="s">
        <v>69</v>
      </c>
      <c r="D49" s="20">
        <v>16.639809247487001</v>
      </c>
      <c r="E49" s="20">
        <v>0.62194696859459997</v>
      </c>
      <c r="F49" s="20">
        <v>0</v>
      </c>
      <c r="G49" s="20">
        <v>0</v>
      </c>
      <c r="H49" s="20">
        <v>17.261756216081999</v>
      </c>
    </row>
    <row r="50" spans="1:8" x14ac:dyDescent="0.25">
      <c r="A50" s="6">
        <v>5</v>
      </c>
      <c r="B50" s="6" t="s">
        <v>68</v>
      </c>
      <c r="C50" s="7" t="s">
        <v>70</v>
      </c>
      <c r="D50" s="20">
        <v>0</v>
      </c>
      <c r="E50" s="20">
        <v>0</v>
      </c>
      <c r="F50" s="20">
        <v>0</v>
      </c>
      <c r="G50" s="20">
        <v>14.730322940398</v>
      </c>
      <c r="H50" s="20">
        <v>14.730322940398</v>
      </c>
    </row>
    <row r="51" spans="1:8" x14ac:dyDescent="0.25">
      <c r="A51" s="6">
        <v>6</v>
      </c>
      <c r="B51" s="6"/>
      <c r="C51" s="7" t="s">
        <v>71</v>
      </c>
      <c r="D51" s="20">
        <v>0</v>
      </c>
      <c r="E51" s="20">
        <v>0</v>
      </c>
      <c r="F51" s="20">
        <v>0</v>
      </c>
      <c r="G51" s="20">
        <v>9.1546229236993995</v>
      </c>
      <c r="H51" s="20">
        <v>9.1546229236993995</v>
      </c>
    </row>
    <row r="52" spans="1:8" x14ac:dyDescent="0.25">
      <c r="A52" s="6">
        <v>7</v>
      </c>
      <c r="B52" s="6"/>
      <c r="C52" s="7" t="s">
        <v>72</v>
      </c>
      <c r="D52" s="20">
        <v>0</v>
      </c>
      <c r="E52" s="20">
        <v>0</v>
      </c>
      <c r="F52" s="20">
        <v>0</v>
      </c>
      <c r="G52" s="20">
        <v>7.7470587316169004</v>
      </c>
      <c r="H52" s="20">
        <v>7.7470587316169004</v>
      </c>
    </row>
    <row r="53" spans="1:8" x14ac:dyDescent="0.25">
      <c r="A53" s="6"/>
      <c r="B53" s="9"/>
      <c r="C53" s="9" t="s">
        <v>66</v>
      </c>
      <c r="D53" s="20">
        <v>16.639809247487001</v>
      </c>
      <c r="E53" s="20">
        <v>0.62194696859459997</v>
      </c>
      <c r="F53" s="20">
        <v>0</v>
      </c>
      <c r="G53" s="20">
        <v>138.43230158876</v>
      </c>
      <c r="H53" s="20">
        <v>155.69405780484999</v>
      </c>
    </row>
    <row r="54" spans="1:8" x14ac:dyDescent="0.25">
      <c r="A54" s="6"/>
      <c r="B54" s="9"/>
      <c r="C54" s="9" t="s">
        <v>65</v>
      </c>
      <c r="D54" s="20">
        <v>654.33185636281996</v>
      </c>
      <c r="E54" s="20">
        <v>24.648740386933</v>
      </c>
      <c r="F54" s="20">
        <v>4899.0980943203003</v>
      </c>
      <c r="G54" s="20">
        <v>138.43230158876</v>
      </c>
      <c r="H54" s="20">
        <v>5716.5109926588002</v>
      </c>
    </row>
    <row r="55" spans="1:8" ht="31.5" customHeight="1" x14ac:dyDescent="0.25">
      <c r="A55" s="6"/>
      <c r="B55" s="9"/>
      <c r="C55" s="9" t="s">
        <v>64</v>
      </c>
      <c r="D55" s="20"/>
      <c r="E55" s="20"/>
      <c r="F55" s="20"/>
      <c r="G55" s="20"/>
      <c r="H55" s="20"/>
    </row>
    <row r="56" spans="1:8" x14ac:dyDescent="0.25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x14ac:dyDescent="0.25">
      <c r="A57" s="6"/>
      <c r="B57" s="9"/>
      <c r="C57" s="9" t="s">
        <v>63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x14ac:dyDescent="0.25">
      <c r="A58" s="6"/>
      <c r="B58" s="9"/>
      <c r="C58" s="9" t="s">
        <v>62</v>
      </c>
      <c r="D58" s="20">
        <v>654.33185636281996</v>
      </c>
      <c r="E58" s="20">
        <v>24.648740386933</v>
      </c>
      <c r="F58" s="20">
        <v>4899.0980943203003</v>
      </c>
      <c r="G58" s="20">
        <v>138.43230158876</v>
      </c>
      <c r="H58" s="20">
        <v>5716.5109926588002</v>
      </c>
    </row>
    <row r="59" spans="1:8" ht="157.5" customHeight="1" x14ac:dyDescent="0.25">
      <c r="A59" s="6"/>
      <c r="B59" s="9"/>
      <c r="C59" s="9" t="s">
        <v>61</v>
      </c>
      <c r="D59" s="20"/>
      <c r="E59" s="20"/>
      <c r="F59" s="20"/>
      <c r="G59" s="20"/>
      <c r="H59" s="20"/>
    </row>
    <row r="60" spans="1:8" x14ac:dyDescent="0.25">
      <c r="A60" s="6">
        <v>8</v>
      </c>
      <c r="B60" s="6" t="s">
        <v>60</v>
      </c>
      <c r="C60" s="7" t="s">
        <v>59</v>
      </c>
      <c r="D60" s="20">
        <v>0</v>
      </c>
      <c r="E60" s="20">
        <v>0</v>
      </c>
      <c r="F60" s="20">
        <v>0</v>
      </c>
      <c r="G60" s="20">
        <v>488.63209030883002</v>
      </c>
      <c r="H60" s="20">
        <v>488.63209030883002</v>
      </c>
    </row>
    <row r="61" spans="1:8" x14ac:dyDescent="0.25">
      <c r="A61" s="6"/>
      <c r="B61" s="9"/>
      <c r="C61" s="9" t="s">
        <v>58</v>
      </c>
      <c r="D61" s="20">
        <v>0</v>
      </c>
      <c r="E61" s="20">
        <v>0</v>
      </c>
      <c r="F61" s="20">
        <v>0</v>
      </c>
      <c r="G61" s="20">
        <v>488.63209030883002</v>
      </c>
      <c r="H61" s="20">
        <v>488.63209030883002</v>
      </c>
    </row>
    <row r="62" spans="1:8" x14ac:dyDescent="0.25">
      <c r="A62" s="6"/>
      <c r="B62" s="9"/>
      <c r="C62" s="9" t="s">
        <v>57</v>
      </c>
      <c r="D62" s="20">
        <v>654.33185636281996</v>
      </c>
      <c r="E62" s="20">
        <v>24.648740386933</v>
      </c>
      <c r="F62" s="20">
        <v>4899.0980943203003</v>
      </c>
      <c r="G62" s="20">
        <v>627.06439189758999</v>
      </c>
      <c r="H62" s="20">
        <v>6205.1430829676001</v>
      </c>
    </row>
    <row r="63" spans="1:8" x14ac:dyDescent="0.25">
      <c r="A63" s="6"/>
      <c r="B63" s="9"/>
      <c r="C63" s="9" t="s">
        <v>56</v>
      </c>
      <c r="D63" s="20"/>
      <c r="E63" s="20"/>
      <c r="F63" s="20"/>
      <c r="G63" s="20"/>
      <c r="H63" s="20"/>
    </row>
    <row r="64" spans="1:8" ht="47.25" customHeight="1" x14ac:dyDescent="0.25">
      <c r="A64" s="6">
        <v>9</v>
      </c>
      <c r="B64" s="6" t="s">
        <v>55</v>
      </c>
      <c r="C64" s="7" t="s">
        <v>54</v>
      </c>
      <c r="D64" s="20">
        <f>D62 * 3%</f>
        <v>19.629955690884596</v>
      </c>
      <c r="E64" s="20">
        <f>E62 * 3%</f>
        <v>0.73946221160798997</v>
      </c>
      <c r="F64" s="20">
        <f>F62 * 3%</f>
        <v>146.972942829609</v>
      </c>
      <c r="G64" s="20">
        <f>G62 * 3%</f>
        <v>18.811931756927699</v>
      </c>
      <c r="H64" s="20">
        <f>SUM(D64:G64)</f>
        <v>186.15429248902927</v>
      </c>
    </row>
    <row r="65" spans="1:8" x14ac:dyDescent="0.25">
      <c r="A65" s="6"/>
      <c r="B65" s="9"/>
      <c r="C65" s="9" t="s">
        <v>53</v>
      </c>
      <c r="D65" s="20">
        <f>D64</f>
        <v>19.629955690884596</v>
      </c>
      <c r="E65" s="20">
        <f>E64</f>
        <v>0.73946221160798997</v>
      </c>
      <c r="F65" s="20">
        <f>F64</f>
        <v>146.972942829609</v>
      </c>
      <c r="G65" s="20">
        <f>G64</f>
        <v>18.811931756927699</v>
      </c>
      <c r="H65" s="20">
        <f>SUM(D65:G65)</f>
        <v>186.15429248902927</v>
      </c>
    </row>
    <row r="66" spans="1:8" x14ac:dyDescent="0.25">
      <c r="A66" s="6"/>
      <c r="B66" s="9"/>
      <c r="C66" s="9" t="s">
        <v>52</v>
      </c>
      <c r="D66" s="20">
        <f>D65 + D62</f>
        <v>673.96181205370453</v>
      </c>
      <c r="E66" s="20">
        <f>E65 + E62</f>
        <v>25.388202598540989</v>
      </c>
      <c r="F66" s="20">
        <f>F65 + F62</f>
        <v>5046.071037149909</v>
      </c>
      <c r="G66" s="20">
        <f>G65 + G62</f>
        <v>645.87632365451771</v>
      </c>
      <c r="H66" s="20">
        <f>SUM(D66:G66)</f>
        <v>6391.2973754566719</v>
      </c>
    </row>
    <row r="67" spans="1:8" x14ac:dyDescent="0.25">
      <c r="A67" s="6"/>
      <c r="B67" s="9"/>
      <c r="C67" s="9" t="s">
        <v>51</v>
      </c>
      <c r="D67" s="20"/>
      <c r="E67" s="20"/>
      <c r="F67" s="20"/>
      <c r="G67" s="20"/>
      <c r="H67" s="20"/>
    </row>
    <row r="68" spans="1:8" x14ac:dyDescent="0.25">
      <c r="A68" s="6">
        <v>10</v>
      </c>
      <c r="B68" s="6" t="s">
        <v>50</v>
      </c>
      <c r="C68" s="7" t="s">
        <v>49</v>
      </c>
      <c r="D68" s="20">
        <f>D66 * 20%</f>
        <v>134.79236241074091</v>
      </c>
      <c r="E68" s="20">
        <f>E66 * 20%</f>
        <v>5.077640519708198</v>
      </c>
      <c r="F68" s="20">
        <f>F66 * 20%</f>
        <v>1009.2142074299818</v>
      </c>
      <c r="G68" s="20">
        <f>G66 * 20%</f>
        <v>129.17526473090354</v>
      </c>
      <c r="H68" s="20">
        <f>SUM(D68:G68)</f>
        <v>1278.2594750913345</v>
      </c>
    </row>
    <row r="69" spans="1:8" x14ac:dyDescent="0.25">
      <c r="A69" s="6"/>
      <c r="B69" s="9"/>
      <c r="C69" s="9" t="s">
        <v>48</v>
      </c>
      <c r="D69" s="20">
        <f>D68</f>
        <v>134.79236241074091</v>
      </c>
      <c r="E69" s="20">
        <f>E68</f>
        <v>5.077640519708198</v>
      </c>
      <c r="F69" s="20">
        <f>F68</f>
        <v>1009.2142074299818</v>
      </c>
      <c r="G69" s="20">
        <f>G68</f>
        <v>129.17526473090354</v>
      </c>
      <c r="H69" s="20">
        <f>SUM(D69:G69)</f>
        <v>1278.2594750913345</v>
      </c>
    </row>
    <row r="70" spans="1:8" x14ac:dyDescent="0.25">
      <c r="A70" s="6"/>
      <c r="B70" s="9"/>
      <c r="C70" s="9" t="s">
        <v>47</v>
      </c>
      <c r="D70" s="20">
        <f>D69 + D66</f>
        <v>808.75417446444544</v>
      </c>
      <c r="E70" s="20">
        <f>E69 + E66</f>
        <v>30.465843118249186</v>
      </c>
      <c r="F70" s="20">
        <f>F69 + F66</f>
        <v>6055.2852445798908</v>
      </c>
      <c r="G70" s="20">
        <f>G69 + G66</f>
        <v>775.05158838542127</v>
      </c>
      <c r="H70" s="20">
        <f>SUM(D70:G70)</f>
        <v>7669.5568505480069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5546875" defaultRowHeight="15.75" outlineLevelCol="7" x14ac:dyDescent="0.25"/>
  <cols>
    <col min="1" max="1" width="10.85546875" style="5" customWidth="1"/>
    <col min="2" max="2" width="51.42578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25">
      <c r="A2" s="1"/>
      <c r="B2" s="1" t="s">
        <v>74</v>
      </c>
      <c r="C2" s="87" t="s">
        <v>3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75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76</v>
      </c>
      <c r="C7" s="28" t="s">
        <v>26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13</v>
      </c>
      <c r="B9" s="1"/>
      <c r="C9" s="1"/>
      <c r="D9" s="1"/>
      <c r="E9" s="1"/>
      <c r="F9" s="1"/>
      <c r="G9" s="1"/>
      <c r="H9" s="30"/>
      <c r="J9" s="5"/>
    </row>
    <row r="10" spans="1:14" ht="23.25" customHeight="1" x14ac:dyDescent="0.25">
      <c r="A10" s="90" t="s">
        <v>5</v>
      </c>
      <c r="B10" s="90" t="s">
        <v>14</v>
      </c>
      <c r="C10" s="90" t="s">
        <v>77</v>
      </c>
      <c r="D10" s="91" t="s">
        <v>16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29" t="s">
        <v>78</v>
      </c>
      <c r="C13" s="25" t="s">
        <v>79</v>
      </c>
      <c r="D13" s="19">
        <v>625.18763964148002</v>
      </c>
      <c r="E13" s="19">
        <v>23.557605354311001</v>
      </c>
      <c r="F13" s="19">
        <v>4899.0980943203003</v>
      </c>
      <c r="G13" s="19">
        <v>0</v>
      </c>
      <c r="H13" s="19">
        <v>5547.8433393161004</v>
      </c>
      <c r="J13" s="5"/>
    </row>
    <row r="14" spans="1:14" x14ac:dyDescent="0.25">
      <c r="A14" s="6"/>
      <c r="B14" s="9"/>
      <c r="C14" s="9" t="s">
        <v>80</v>
      </c>
      <c r="D14" s="19">
        <v>625.18763964148002</v>
      </c>
      <c r="E14" s="19">
        <v>23.557605354311001</v>
      </c>
      <c r="F14" s="19">
        <v>4899.0980943203003</v>
      </c>
      <c r="G14" s="19">
        <v>0</v>
      </c>
      <c r="H14" s="19">
        <v>5547.8433393161004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5546875" defaultRowHeight="15.75" outlineLevelCol="7" x14ac:dyDescent="0.25"/>
  <cols>
    <col min="1" max="1" width="10.85546875" style="5" customWidth="1"/>
    <col min="2" max="2" width="51.42578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25">
      <c r="A2" s="1"/>
      <c r="B2" s="1" t="s">
        <v>74</v>
      </c>
      <c r="C2" s="87" t="s">
        <v>3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81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76</v>
      </c>
      <c r="C7" s="28" t="s">
        <v>46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13</v>
      </c>
      <c r="B9" s="1"/>
      <c r="C9" s="1"/>
      <c r="D9" s="1"/>
      <c r="E9" s="1"/>
      <c r="F9" s="1"/>
      <c r="G9" s="1"/>
      <c r="H9" s="30"/>
      <c r="J9" s="5"/>
    </row>
    <row r="10" spans="1:14" ht="23.25" customHeight="1" x14ac:dyDescent="0.25">
      <c r="A10" s="90" t="s">
        <v>5</v>
      </c>
      <c r="B10" s="90" t="s">
        <v>14</v>
      </c>
      <c r="C10" s="90" t="s">
        <v>77</v>
      </c>
      <c r="D10" s="91" t="s">
        <v>16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29" t="s">
        <v>82</v>
      </c>
      <c r="C13" s="25" t="s">
        <v>83</v>
      </c>
      <c r="D13" s="19">
        <v>0</v>
      </c>
      <c r="E13" s="19">
        <v>0</v>
      </c>
      <c r="F13" s="19">
        <v>0</v>
      </c>
      <c r="G13" s="19">
        <v>106.80029699305</v>
      </c>
      <c r="H13" s="19">
        <v>106.80029699305</v>
      </c>
      <c r="J13" s="5"/>
    </row>
    <row r="14" spans="1:14" x14ac:dyDescent="0.25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106.80029699305</v>
      </c>
      <c r="H14" s="19">
        <v>106.80029699305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5546875" defaultRowHeight="15.75" outlineLevelCol="7" x14ac:dyDescent="0.25"/>
  <cols>
    <col min="1" max="1" width="10.85546875" style="5" customWidth="1"/>
    <col min="2" max="2" width="51.42578125" style="5" customWidth="1"/>
    <col min="3" max="3" width="66.7109375" style="5" customWidth="1"/>
    <col min="4" max="4" width="30.855468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85546875" style="5"/>
    <col min="12" max="12" width="9.28515625" style="5" customWidth="1"/>
    <col min="13" max="13" width="17.28515625" style="5" customWidth="1"/>
    <col min="14" max="14" width="8.855468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25">
      <c r="A2" s="1"/>
      <c r="B2" s="1" t="s">
        <v>74</v>
      </c>
      <c r="C2" s="87" t="s">
        <v>3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84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76</v>
      </c>
      <c r="C7" s="28" t="s">
        <v>85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13</v>
      </c>
      <c r="B9" s="1"/>
      <c r="C9" s="1"/>
      <c r="D9" s="1"/>
      <c r="E9" s="1"/>
      <c r="F9" s="1"/>
      <c r="G9" s="1"/>
      <c r="H9" s="30"/>
      <c r="J9" s="5"/>
    </row>
    <row r="10" spans="1:14" ht="23.25" customHeight="1" x14ac:dyDescent="0.25">
      <c r="A10" s="90" t="s">
        <v>5</v>
      </c>
      <c r="B10" s="90" t="s">
        <v>14</v>
      </c>
      <c r="C10" s="90" t="s">
        <v>77</v>
      </c>
      <c r="D10" s="91" t="s">
        <v>16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29" t="s">
        <v>86</v>
      </c>
      <c r="C13" s="25" t="s">
        <v>85</v>
      </c>
      <c r="D13" s="19">
        <v>0</v>
      </c>
      <c r="E13" s="19">
        <v>0</v>
      </c>
      <c r="F13" s="19">
        <v>0</v>
      </c>
      <c r="G13" s="19">
        <v>488.63209030883002</v>
      </c>
      <c r="H13" s="19">
        <v>488.63209030883002</v>
      </c>
      <c r="J13" s="5"/>
    </row>
    <row r="14" spans="1:14" x14ac:dyDescent="0.25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488.63209030883002</v>
      </c>
      <c r="H14" s="19">
        <v>488.63209030883002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0" zoomScaleNormal="70" workbookViewId="0">
      <selection sqref="A1:XFD1048576"/>
    </sheetView>
  </sheetViews>
  <sheetFormatPr defaultColWidth="8.7109375" defaultRowHeight="18.75" x14ac:dyDescent="0.25"/>
  <cols>
    <col min="1" max="1" width="18" style="80" customWidth="1"/>
    <col min="2" max="2" width="92.7109375" style="79" customWidth="1"/>
    <col min="3" max="3" width="30" style="79" customWidth="1"/>
    <col min="4" max="4" width="15.7109375" style="82" customWidth="1"/>
    <col min="5" max="6" width="14.28515625" style="82" customWidth="1"/>
    <col min="7" max="7" width="20.140625" style="82" customWidth="1"/>
    <col min="8" max="8" width="136.28515625" style="79" customWidth="1"/>
    <col min="10" max="10" width="19.42578125" customWidth="1"/>
  </cols>
  <sheetData>
    <row r="1" spans="1:8" ht="76.150000000000006" customHeight="1" x14ac:dyDescent="0.25">
      <c r="A1" s="70" t="s">
        <v>115</v>
      </c>
      <c r="B1" s="70" t="s">
        <v>116</v>
      </c>
      <c r="C1" s="70" t="s">
        <v>117</v>
      </c>
      <c r="D1" s="70" t="s">
        <v>118</v>
      </c>
      <c r="E1" s="70" t="s">
        <v>119</v>
      </c>
      <c r="F1" s="70" t="s">
        <v>120</v>
      </c>
      <c r="G1" s="70" t="s">
        <v>121</v>
      </c>
      <c r="H1" s="70" t="s">
        <v>122</v>
      </c>
    </row>
    <row r="2" spans="1:8" x14ac:dyDescent="0.25">
      <c r="A2" s="70">
        <v>1</v>
      </c>
      <c r="B2" s="70">
        <v>2</v>
      </c>
      <c r="C2" s="70">
        <v>3</v>
      </c>
      <c r="D2" s="70">
        <v>4</v>
      </c>
      <c r="E2" s="70">
        <v>5</v>
      </c>
      <c r="F2" s="70">
        <v>6</v>
      </c>
      <c r="G2" s="70">
        <v>7</v>
      </c>
      <c r="H2" s="70">
        <v>8</v>
      </c>
    </row>
    <row r="3" spans="1:8" ht="25.5" x14ac:dyDescent="0.25">
      <c r="A3" s="102" t="s">
        <v>26</v>
      </c>
      <c r="B3" s="96"/>
      <c r="C3" s="71"/>
      <c r="D3" s="72">
        <v>5547.8433393161004</v>
      </c>
      <c r="E3" s="73"/>
      <c r="F3" s="73"/>
      <c r="G3" s="73"/>
      <c r="H3" s="74"/>
    </row>
    <row r="4" spans="1:8" x14ac:dyDescent="0.25">
      <c r="A4" s="97" t="s">
        <v>123</v>
      </c>
      <c r="B4" s="75" t="s">
        <v>124</v>
      </c>
      <c r="C4" s="71"/>
      <c r="D4" s="72">
        <v>625.18763964148002</v>
      </c>
      <c r="E4" s="73"/>
      <c r="F4" s="73"/>
      <c r="G4" s="73"/>
      <c r="H4" s="74"/>
    </row>
    <row r="5" spans="1:8" x14ac:dyDescent="0.25">
      <c r="A5" s="97"/>
      <c r="B5" s="75" t="s">
        <v>125</v>
      </c>
      <c r="C5" s="70"/>
      <c r="D5" s="72">
        <v>23.557605354311001</v>
      </c>
      <c r="E5" s="73"/>
      <c r="F5" s="73"/>
      <c r="G5" s="73"/>
      <c r="H5" s="76"/>
    </row>
    <row r="6" spans="1:8" x14ac:dyDescent="0.25">
      <c r="A6" s="101"/>
      <c r="B6" s="75" t="s">
        <v>126</v>
      </c>
      <c r="C6" s="70"/>
      <c r="D6" s="72">
        <v>4899.0980943203003</v>
      </c>
      <c r="E6" s="73"/>
      <c r="F6" s="73"/>
      <c r="G6" s="73"/>
      <c r="H6" s="76"/>
    </row>
    <row r="7" spans="1:8" x14ac:dyDescent="0.25">
      <c r="A7" s="101"/>
      <c r="B7" s="75" t="s">
        <v>127</v>
      </c>
      <c r="C7" s="70"/>
      <c r="D7" s="72">
        <v>0</v>
      </c>
      <c r="E7" s="73"/>
      <c r="F7" s="73"/>
      <c r="G7" s="73"/>
      <c r="H7" s="76"/>
    </row>
    <row r="8" spans="1:8" x14ac:dyDescent="0.25">
      <c r="A8" s="98" t="s">
        <v>79</v>
      </c>
      <c r="B8" s="99"/>
      <c r="C8" s="97" t="s">
        <v>128</v>
      </c>
      <c r="D8" s="77">
        <v>5547.8433393161004</v>
      </c>
      <c r="E8" s="73">
        <v>1</v>
      </c>
      <c r="F8" s="73" t="s">
        <v>97</v>
      </c>
      <c r="G8" s="77">
        <v>5547.8433393161004</v>
      </c>
      <c r="H8" s="76"/>
    </row>
    <row r="9" spans="1:8" x14ac:dyDescent="0.25">
      <c r="A9" s="100">
        <v>1</v>
      </c>
      <c r="B9" s="75" t="s">
        <v>124</v>
      </c>
      <c r="C9" s="97"/>
      <c r="D9" s="77">
        <v>625.18763964148002</v>
      </c>
      <c r="E9" s="73"/>
      <c r="F9" s="73"/>
      <c r="G9" s="73"/>
      <c r="H9" s="101" t="s">
        <v>129</v>
      </c>
    </row>
    <row r="10" spans="1:8" x14ac:dyDescent="0.25">
      <c r="A10" s="97"/>
      <c r="B10" s="75" t="s">
        <v>125</v>
      </c>
      <c r="C10" s="97"/>
      <c r="D10" s="77">
        <v>23.557605354311001</v>
      </c>
      <c r="E10" s="73"/>
      <c r="F10" s="73"/>
      <c r="G10" s="73"/>
      <c r="H10" s="101"/>
    </row>
    <row r="11" spans="1:8" x14ac:dyDescent="0.25">
      <c r="A11" s="97"/>
      <c r="B11" s="75" t="s">
        <v>126</v>
      </c>
      <c r="C11" s="97"/>
      <c r="D11" s="77">
        <v>4899.0980943203003</v>
      </c>
      <c r="E11" s="73"/>
      <c r="F11" s="73"/>
      <c r="G11" s="73"/>
      <c r="H11" s="101"/>
    </row>
    <row r="12" spans="1:8" x14ac:dyDescent="0.25">
      <c r="A12" s="97"/>
      <c r="B12" s="75" t="s">
        <v>127</v>
      </c>
      <c r="C12" s="97"/>
      <c r="D12" s="77">
        <v>0</v>
      </c>
      <c r="E12" s="73"/>
      <c r="F12" s="73"/>
      <c r="G12" s="73"/>
      <c r="H12" s="101"/>
    </row>
    <row r="13" spans="1:8" ht="25.5" x14ac:dyDescent="0.25">
      <c r="A13" s="95" t="s">
        <v>46</v>
      </c>
      <c r="B13" s="96"/>
      <c r="C13" s="70"/>
      <c r="D13" s="72">
        <v>106.80029699305</v>
      </c>
      <c r="E13" s="73"/>
      <c r="F13" s="73"/>
      <c r="G13" s="73"/>
      <c r="H13" s="76"/>
    </row>
    <row r="14" spans="1:8" x14ac:dyDescent="0.25">
      <c r="A14" s="97" t="s">
        <v>130</v>
      </c>
      <c r="B14" s="75" t="s">
        <v>124</v>
      </c>
      <c r="C14" s="70"/>
      <c r="D14" s="72">
        <v>0</v>
      </c>
      <c r="E14" s="73"/>
      <c r="F14" s="73"/>
      <c r="G14" s="73"/>
      <c r="H14" s="76"/>
    </row>
    <row r="15" spans="1:8" x14ac:dyDescent="0.25">
      <c r="A15" s="97"/>
      <c r="B15" s="75" t="s">
        <v>125</v>
      </c>
      <c r="C15" s="70"/>
      <c r="D15" s="72">
        <v>0</v>
      </c>
      <c r="E15" s="73"/>
      <c r="F15" s="73"/>
      <c r="G15" s="73"/>
      <c r="H15" s="76"/>
    </row>
    <row r="16" spans="1:8" x14ac:dyDescent="0.25">
      <c r="A16" s="97"/>
      <c r="B16" s="75" t="s">
        <v>126</v>
      </c>
      <c r="C16" s="70"/>
      <c r="D16" s="72">
        <v>0</v>
      </c>
      <c r="E16" s="73"/>
      <c r="F16" s="73"/>
      <c r="G16" s="73"/>
      <c r="H16" s="76"/>
    </row>
    <row r="17" spans="1:8" x14ac:dyDescent="0.25">
      <c r="A17" s="97"/>
      <c r="B17" s="75" t="s">
        <v>127</v>
      </c>
      <c r="C17" s="70"/>
      <c r="D17" s="72">
        <v>106.80029699305</v>
      </c>
      <c r="E17" s="73"/>
      <c r="F17" s="73"/>
      <c r="G17" s="73"/>
      <c r="H17" s="76"/>
    </row>
    <row r="18" spans="1:8" x14ac:dyDescent="0.25">
      <c r="A18" s="98" t="s">
        <v>83</v>
      </c>
      <c r="B18" s="99"/>
      <c r="C18" s="97" t="s">
        <v>128</v>
      </c>
      <c r="D18" s="77">
        <v>106.80029699305</v>
      </c>
      <c r="E18" s="73">
        <v>1</v>
      </c>
      <c r="F18" s="73" t="s">
        <v>97</v>
      </c>
      <c r="G18" s="77">
        <v>106.80029699305</v>
      </c>
      <c r="H18" s="76"/>
    </row>
    <row r="19" spans="1:8" x14ac:dyDescent="0.25">
      <c r="A19" s="100">
        <v>1</v>
      </c>
      <c r="B19" s="75" t="s">
        <v>124</v>
      </c>
      <c r="C19" s="97"/>
      <c r="D19" s="77">
        <v>0</v>
      </c>
      <c r="E19" s="73"/>
      <c r="F19" s="73"/>
      <c r="G19" s="73"/>
      <c r="H19" s="101" t="s">
        <v>129</v>
      </c>
    </row>
    <row r="20" spans="1:8" x14ac:dyDescent="0.25">
      <c r="A20" s="97"/>
      <c r="B20" s="75" t="s">
        <v>125</v>
      </c>
      <c r="C20" s="97"/>
      <c r="D20" s="77">
        <v>0</v>
      </c>
      <c r="E20" s="73"/>
      <c r="F20" s="73"/>
      <c r="G20" s="73"/>
      <c r="H20" s="101"/>
    </row>
    <row r="21" spans="1:8" x14ac:dyDescent="0.25">
      <c r="A21" s="97"/>
      <c r="B21" s="75" t="s">
        <v>126</v>
      </c>
      <c r="C21" s="97"/>
      <c r="D21" s="77">
        <v>0</v>
      </c>
      <c r="E21" s="73"/>
      <c r="F21" s="73"/>
      <c r="G21" s="73"/>
      <c r="H21" s="101"/>
    </row>
    <row r="22" spans="1:8" x14ac:dyDescent="0.25">
      <c r="A22" s="97"/>
      <c r="B22" s="75" t="s">
        <v>127</v>
      </c>
      <c r="C22" s="97"/>
      <c r="D22" s="77">
        <v>106.80029699305</v>
      </c>
      <c r="E22" s="73"/>
      <c r="F22" s="73"/>
      <c r="G22" s="73"/>
      <c r="H22" s="101"/>
    </row>
    <row r="23" spans="1:8" ht="25.5" x14ac:dyDescent="0.25">
      <c r="A23" s="95" t="s">
        <v>85</v>
      </c>
      <c r="B23" s="96"/>
      <c r="C23" s="70"/>
      <c r="D23" s="72">
        <v>488.63209030883002</v>
      </c>
      <c r="E23" s="73"/>
      <c r="F23" s="73"/>
      <c r="G23" s="73"/>
      <c r="H23" s="76"/>
    </row>
    <row r="24" spans="1:8" x14ac:dyDescent="0.25">
      <c r="A24" s="97" t="s">
        <v>131</v>
      </c>
      <c r="B24" s="75" t="s">
        <v>124</v>
      </c>
      <c r="C24" s="70"/>
      <c r="D24" s="72">
        <v>0</v>
      </c>
      <c r="E24" s="73"/>
      <c r="F24" s="73"/>
      <c r="G24" s="73"/>
      <c r="H24" s="76"/>
    </row>
    <row r="25" spans="1:8" x14ac:dyDescent="0.25">
      <c r="A25" s="97"/>
      <c r="B25" s="75" t="s">
        <v>125</v>
      </c>
      <c r="C25" s="70"/>
      <c r="D25" s="72">
        <v>0</v>
      </c>
      <c r="E25" s="73"/>
      <c r="F25" s="73"/>
      <c r="G25" s="73"/>
      <c r="H25" s="76"/>
    </row>
    <row r="26" spans="1:8" x14ac:dyDescent="0.25">
      <c r="A26" s="97"/>
      <c r="B26" s="75" t="s">
        <v>126</v>
      </c>
      <c r="C26" s="70"/>
      <c r="D26" s="72">
        <v>0</v>
      </c>
      <c r="E26" s="73"/>
      <c r="F26" s="73"/>
      <c r="G26" s="73"/>
      <c r="H26" s="76"/>
    </row>
    <row r="27" spans="1:8" x14ac:dyDescent="0.25">
      <c r="A27" s="97"/>
      <c r="B27" s="75" t="s">
        <v>127</v>
      </c>
      <c r="C27" s="70"/>
      <c r="D27" s="72">
        <v>488.63209030883002</v>
      </c>
      <c r="E27" s="73"/>
      <c r="F27" s="73"/>
      <c r="G27" s="73"/>
      <c r="H27" s="76"/>
    </row>
    <row r="28" spans="1:8" x14ac:dyDescent="0.25">
      <c r="A28" s="98" t="s">
        <v>85</v>
      </c>
      <c r="B28" s="99"/>
      <c r="C28" s="97" t="s">
        <v>128</v>
      </c>
      <c r="D28" s="77">
        <v>488.63209030883002</v>
      </c>
      <c r="E28" s="73">
        <v>1</v>
      </c>
      <c r="F28" s="73" t="s">
        <v>97</v>
      </c>
      <c r="G28" s="77">
        <v>488.63209030883002</v>
      </c>
      <c r="H28" s="76"/>
    </row>
    <row r="29" spans="1:8" x14ac:dyDescent="0.25">
      <c r="A29" s="100">
        <v>1</v>
      </c>
      <c r="B29" s="75" t="s">
        <v>124</v>
      </c>
      <c r="C29" s="97"/>
      <c r="D29" s="77">
        <v>0</v>
      </c>
      <c r="E29" s="73"/>
      <c r="F29" s="73"/>
      <c r="G29" s="73"/>
      <c r="H29" s="101" t="s">
        <v>129</v>
      </c>
    </row>
    <row r="30" spans="1:8" x14ac:dyDescent="0.25">
      <c r="A30" s="97"/>
      <c r="B30" s="75" t="s">
        <v>125</v>
      </c>
      <c r="C30" s="97"/>
      <c r="D30" s="77">
        <v>0</v>
      </c>
      <c r="E30" s="73"/>
      <c r="F30" s="73"/>
      <c r="G30" s="73"/>
      <c r="H30" s="101"/>
    </row>
    <row r="31" spans="1:8" x14ac:dyDescent="0.25">
      <c r="A31" s="97"/>
      <c r="B31" s="75" t="s">
        <v>126</v>
      </c>
      <c r="C31" s="97"/>
      <c r="D31" s="77">
        <v>0</v>
      </c>
      <c r="E31" s="73"/>
      <c r="F31" s="73"/>
      <c r="G31" s="73"/>
      <c r="H31" s="101"/>
    </row>
    <row r="32" spans="1:8" x14ac:dyDescent="0.25">
      <c r="A32" s="97"/>
      <c r="B32" s="75" t="s">
        <v>127</v>
      </c>
      <c r="C32" s="97"/>
      <c r="D32" s="77">
        <v>488.63209030883002</v>
      </c>
      <c r="E32" s="73"/>
      <c r="F32" s="73"/>
      <c r="G32" s="73"/>
      <c r="H32" s="101"/>
    </row>
    <row r="33" spans="1:8" x14ac:dyDescent="0.25">
      <c r="A33" s="78"/>
      <c r="C33" s="78"/>
      <c r="D33" s="80"/>
      <c r="E33" s="80"/>
      <c r="F33" s="80"/>
      <c r="G33" s="80"/>
      <c r="H33" s="81"/>
    </row>
    <row r="35" spans="1:8" x14ac:dyDescent="0.25">
      <c r="A35" s="94" t="s">
        <v>132</v>
      </c>
      <c r="B35" s="94"/>
      <c r="C35" s="94"/>
      <c r="D35" s="94"/>
      <c r="E35" s="94"/>
      <c r="F35" s="94"/>
      <c r="G35" s="94"/>
      <c r="H35" s="94"/>
    </row>
    <row r="36" spans="1:8" x14ac:dyDescent="0.25">
      <c r="A36" s="94" t="s">
        <v>133</v>
      </c>
      <c r="B36" s="94"/>
      <c r="C36" s="94"/>
      <c r="D36" s="94"/>
      <c r="E36" s="94"/>
      <c r="F36" s="94"/>
      <c r="G36" s="94"/>
      <c r="H36" s="94"/>
    </row>
  </sheetData>
  <mergeCells count="20">
    <mergeCell ref="H19:H22"/>
    <mergeCell ref="A3:B3"/>
    <mergeCell ref="A4:A7"/>
    <mergeCell ref="A8:B8"/>
    <mergeCell ref="C8:C12"/>
    <mergeCell ref="A9:A12"/>
    <mergeCell ref="H9:H12"/>
    <mergeCell ref="A13:B13"/>
    <mergeCell ref="A14:A17"/>
    <mergeCell ref="A18:B18"/>
    <mergeCell ref="C18:C22"/>
    <mergeCell ref="A19:A22"/>
    <mergeCell ref="A35:H35"/>
    <mergeCell ref="A36:H36"/>
    <mergeCell ref="A23:B23"/>
    <mergeCell ref="A24:A27"/>
    <mergeCell ref="A28:B28"/>
    <mergeCell ref="C28:C32"/>
    <mergeCell ref="A29:A32"/>
    <mergeCell ref="H29:H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activeCell="E12" sqref="E12"/>
    </sheetView>
  </sheetViews>
  <sheetFormatPr defaultColWidth="9.140625" defaultRowHeight="15" x14ac:dyDescent="0.25"/>
  <cols>
    <col min="1" max="1" width="60.42578125" style="16" customWidth="1"/>
    <col min="2" max="3" width="13.855468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03" t="s">
        <v>87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25">
      <c r="A3" s="6" t="s">
        <v>88</v>
      </c>
      <c r="B3" s="6" t="s">
        <v>89</v>
      </c>
      <c r="C3" s="6" t="s">
        <v>90</v>
      </c>
      <c r="D3" s="6" t="s">
        <v>91</v>
      </c>
      <c r="E3" s="6" t="s">
        <v>92</v>
      </c>
      <c r="F3" s="6" t="s">
        <v>93</v>
      </c>
      <c r="G3" s="6" t="s">
        <v>94</v>
      </c>
      <c r="H3" s="6" t="s">
        <v>95</v>
      </c>
    </row>
    <row r="4" spans="1:8" ht="39" customHeight="1" x14ac:dyDescent="0.25">
      <c r="A4" s="25" t="s">
        <v>96</v>
      </c>
      <c r="B4" s="26" t="s">
        <v>97</v>
      </c>
      <c r="C4" s="27">
        <v>1</v>
      </c>
      <c r="D4" s="27">
        <v>4899.1002765904004</v>
      </c>
      <c r="E4" s="26" t="s">
        <v>98</v>
      </c>
      <c r="F4" s="25" t="s">
        <v>96</v>
      </c>
      <c r="G4" s="27">
        <v>4899.1002765904004</v>
      </c>
      <c r="H4" t="s">
        <v>114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528-02-01</vt:lpstr>
      <vt:lpstr>ОСР 528-09-01</vt:lpstr>
      <vt:lpstr>ОСР 528-12-01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2021-08-10T06:39:51Z</dcterms:created>
  <dcterms:modified xsi:type="dcterms:W3CDTF">2025-11-02T20:14:51Z</dcterms:modified>
</cp:coreProperties>
</file>